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gwin\home\shyoh\college\北大研究所\F. 学生助理\综合测评\"/>
    </mc:Choice>
  </mc:AlternateContent>
  <xr:revisionPtr revIDLastSave="0" documentId="13_ncr:1_{2BDB1C5E-D9AC-4A6B-BDE9-08B6D690CE25}" xr6:coauthVersionLast="47" xr6:coauthVersionMax="47" xr10:uidLastSave="{00000000-0000-0000-0000-000000000000}"/>
  <bookViews>
    <workbookView xWindow="-108" yWindow="-108" windowWidth="23256" windowHeight="12456" xr2:uid="{D4087105-B572-6F4D-A343-AF516DEC52C7}"/>
  </bookViews>
  <sheets>
    <sheet name="个人用-素质综合测评表" sheetId="2" r:id="rId1"/>
    <sheet name="规则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5" i="2" l="1"/>
  <c r="I34" i="2"/>
  <c r="I33" i="2"/>
  <c r="I27" i="2"/>
  <c r="I10" i="2"/>
  <c r="I45" i="2"/>
  <c r="I30" i="2"/>
  <c r="I32" i="2"/>
  <c r="I31" i="2"/>
  <c r="I29" i="2"/>
  <c r="I28" i="2"/>
  <c r="I54" i="2"/>
  <c r="I53" i="2"/>
  <c r="I49" i="2"/>
  <c r="I48" i="2"/>
  <c r="I47" i="2"/>
  <c r="I36" i="2" a="1"/>
  <c r="I36" i="2" s="1"/>
  <c r="I41" i="2" a="1"/>
  <c r="I41" i="2" s="1"/>
  <c r="I40" i="2" a="1"/>
  <c r="I40" i="2" s="1"/>
  <c r="I39" i="2" a="1"/>
  <c r="I39" i="2" s="1"/>
  <c r="I38" i="2" a="1"/>
  <c r="I38" i="2" s="1"/>
  <c r="I37" i="2" a="1"/>
  <c r="I37" i="2" s="1"/>
  <c r="I23" i="2"/>
  <c r="I16" i="2"/>
  <c r="I14" i="2"/>
  <c r="I13" i="2"/>
  <c r="I12" i="2"/>
  <c r="I11" i="2"/>
  <c r="K14" i="2"/>
  <c r="K13" i="2"/>
  <c r="G10" i="2"/>
  <c r="K11" i="2" l="1"/>
  <c r="K54" i="2"/>
  <c r="K53" i="2"/>
  <c r="I51" i="2"/>
  <c r="K51" i="2" s="1"/>
  <c r="I52" i="2"/>
  <c r="K52" i="2" s="1"/>
  <c r="I50" i="2"/>
  <c r="K50" i="2" s="1"/>
  <c r="K49" i="2"/>
  <c r="K48" i="2"/>
  <c r="K47" i="2"/>
  <c r="I46" i="2"/>
  <c r="K46" i="2" s="1"/>
  <c r="I44" i="2"/>
  <c r="K44" i="2" s="1"/>
  <c r="I43" i="2"/>
  <c r="K43" i="2" s="1"/>
  <c r="I42" i="2"/>
  <c r="K42" i="2" s="1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I25" i="2"/>
  <c r="I24" i="2"/>
  <c r="I26" i="2"/>
  <c r="I21" i="2"/>
  <c r="I22" i="2"/>
  <c r="I20" i="2"/>
  <c r="I19" i="2"/>
  <c r="I15" i="2"/>
  <c r="I18" i="2"/>
  <c r="I17" i="2"/>
  <c r="K22" i="2"/>
  <c r="K21" i="2"/>
  <c r="K20" i="2"/>
  <c r="K19" i="2"/>
  <c r="K18" i="2"/>
  <c r="K17" i="2"/>
  <c r="K16" i="2"/>
  <c r="K15" i="2"/>
  <c r="K12" i="2"/>
  <c r="K9" i="2"/>
  <c r="I9" i="2"/>
  <c r="J8" i="2" s="1"/>
  <c r="J27" i="2" l="1"/>
  <c r="J10" i="2"/>
  <c r="I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<sst xmlns="http://schemas.openxmlformats.org/spreadsheetml/2006/main" count="168" uniqueCount="103">
  <si>
    <t>基本信息</t>
    <phoneticPr fontId="1" type="noConversion"/>
  </si>
  <si>
    <t>姓名</t>
    <phoneticPr fontId="1" type="noConversion"/>
  </si>
  <si>
    <t>专业</t>
    <phoneticPr fontId="1" type="noConversion"/>
  </si>
  <si>
    <t>学号</t>
    <phoneticPr fontId="1" type="noConversion"/>
  </si>
  <si>
    <t>(非自评)</t>
    <phoneticPr fontId="1" type="noConversion"/>
  </si>
  <si>
    <t>民主测评 (15分)</t>
    <phoneticPr fontId="1" type="noConversion"/>
  </si>
  <si>
    <t>基本素质测评 (20分)</t>
    <phoneticPr fontId="1" type="noConversion"/>
  </si>
  <si>
    <t>活动参与情况 (5分)</t>
    <phoneticPr fontId="1" type="noConversion"/>
  </si>
  <si>
    <t>单项总分</t>
    <phoneticPr fontId="1" type="noConversion"/>
  </si>
  <si>
    <t>其他作者</t>
  </si>
  <si>
    <t>其他作者</t>
    <phoneticPr fontId="1" type="noConversion"/>
  </si>
  <si>
    <t>AIRankings收录期刊/会议 (不含Workshop)【一般收录】</t>
    <phoneticPr fontId="1" type="noConversion"/>
  </si>
  <si>
    <t>系统研发类</t>
    <phoneticPr fontId="1" type="noConversion"/>
  </si>
  <si>
    <t>北京大学“挑战杯”五四青年科学奖竞赛</t>
    <phoneticPr fontId="1" type="noConversion"/>
  </si>
  <si>
    <t>北京大学“挑战杯”跨学科学生课外学术科技作品竞赛或者特别贡献奖</t>
    <phoneticPr fontId="1" type="noConversion"/>
  </si>
  <si>
    <t>担任智能学院学生党支部书记</t>
    <phoneticPr fontId="1" type="noConversion"/>
  </si>
  <si>
    <t>担任智能学院学生党支部委员、团支部委员、班级委员</t>
    <phoneticPr fontId="1" type="noConversion"/>
  </si>
  <si>
    <t>担任智能学院各运动队、竞赛队队长</t>
    <phoneticPr fontId="1" type="noConversion"/>
  </si>
  <si>
    <t>担任北京大学学生社团会长、理事长、团支部书记</t>
    <phoneticPr fontId="1" type="noConversion"/>
  </si>
  <si>
    <t>担任北京大学学生社团副会长、副理事长</t>
    <phoneticPr fontId="1" type="noConversion"/>
  </si>
  <si>
    <t>担任北京大学团委学生副书记，北京大学学生会、研究生会主席</t>
    <phoneticPr fontId="1" type="noConversion"/>
  </si>
  <si>
    <t>担任校学生会、研究生会副主席</t>
    <phoneticPr fontId="1" type="noConversion"/>
  </si>
  <si>
    <t>担任北京大学团委各部门（科室）副部长/主任，校学生会、研究生会各部部长</t>
    <phoneticPr fontId="1" type="noConversion"/>
  </si>
  <si>
    <t>担任校学生会、研究生会各部副部长</t>
    <phoneticPr fontId="1" type="noConversion"/>
  </si>
  <si>
    <t>担任各运动队、竞赛队副队长、财务专员、宣传专员</t>
    <phoneticPr fontId="1" type="noConversion"/>
  </si>
  <si>
    <t>北京大学北大之锋、北京大学校园十佳歌手大赛、北大剧星、演讲十佳等校内赛事</t>
    <phoneticPr fontId="1" type="noConversion"/>
  </si>
  <si>
    <t>北京大学新生杯、北大杯、硕博杯、校运动会——个人赛事项目</t>
    <phoneticPr fontId="1" type="noConversion"/>
  </si>
  <si>
    <t>北京大学新生杯、北大杯、硕博杯、校运动会——集体赛事项目</t>
    <phoneticPr fontId="1" type="noConversion"/>
  </si>
  <si>
    <t>总分</t>
    <phoneticPr fontId="1" type="noConversion"/>
  </si>
  <si>
    <t>智能学院</t>
    <phoneticPr fontId="1" type="noConversion"/>
  </si>
  <si>
    <t>北京大学</t>
    <phoneticPr fontId="1" type="noConversion"/>
  </si>
  <si>
    <t>班级</t>
    <phoneticPr fontId="1" type="noConversion"/>
  </si>
  <si>
    <t>优秀12-15分，良好为8-11分，合格为4-7分，不合格为0-3分，依据互评平均分计算排名</t>
    <phoneticPr fontId="1" type="noConversion"/>
  </si>
  <si>
    <t>实践能力测评 (加分)</t>
    <phoneticPr fontId="1" type="noConversion"/>
  </si>
  <si>
    <r>
      <t>测评学年的绩点 (GPA) (上一学年出现两门必修课成绩不及格的，其学业学术测评</t>
    </r>
    <r>
      <rPr>
        <b/>
        <sz val="12"/>
        <color theme="1"/>
        <rFont val="微软雅黑"/>
        <family val="2"/>
        <charset val="134"/>
      </rPr>
      <t>不合格</t>
    </r>
    <r>
      <rPr>
        <sz val="12"/>
        <color theme="1"/>
        <rFont val="微软雅黑"/>
        <family val="2"/>
        <charset val="134"/>
      </rPr>
      <t>)</t>
    </r>
    <phoneticPr fontId="1" type="noConversion"/>
  </si>
  <si>
    <r>
      <t>其它期刊/会议【最佳研究论文奖】(由</t>
    </r>
    <r>
      <rPr>
        <b/>
        <sz val="12"/>
        <color rgb="FF0070C0"/>
        <rFont val="微软雅黑"/>
        <family val="2"/>
        <charset val="134"/>
      </rPr>
      <t>测评小组</t>
    </r>
    <r>
      <rPr>
        <sz val="12"/>
        <color theme="1"/>
        <rFont val="微软雅黑"/>
        <family val="2"/>
        <charset val="134"/>
      </rPr>
      <t>进行综合认定)</t>
    </r>
    <phoneticPr fontId="1" type="noConversion"/>
  </si>
  <si>
    <r>
      <t>其它期刊/会议【一般收录】(由</t>
    </r>
    <r>
      <rPr>
        <b/>
        <sz val="12"/>
        <color rgb="FF0070C0"/>
        <rFont val="微软雅黑"/>
        <family val="2"/>
        <charset val="134"/>
      </rPr>
      <t>测评小组</t>
    </r>
    <r>
      <rPr>
        <sz val="12"/>
        <color theme="1"/>
        <rFont val="微软雅黑"/>
        <family val="2"/>
        <charset val="134"/>
      </rPr>
      <t>进行综合认定)</t>
    </r>
    <phoneticPr fontId="1" type="noConversion"/>
  </si>
  <si>
    <r>
      <t>其他 (由各班统计并提交班级学生素质综合</t>
    </r>
    <r>
      <rPr>
        <b/>
        <sz val="12"/>
        <color rgb="FF0070C0"/>
        <rFont val="微软雅黑"/>
        <family val="2"/>
        <charset val="134"/>
      </rPr>
      <t>测评小组</t>
    </r>
    <r>
      <rPr>
        <sz val="12"/>
        <color theme="1"/>
        <rFont val="微软雅黑"/>
        <family val="2"/>
        <charset val="134"/>
      </rPr>
      <t>统一进行认定，
认定符合要求者，获得一等奖加3分、获得二等奖加2分、获得三等奖加1分)</t>
    </r>
    <phoneticPr fontId="1" type="noConversion"/>
  </si>
  <si>
    <t>特等奖-第一作者</t>
    <phoneticPr fontId="1" type="noConversion"/>
  </si>
  <si>
    <t>特等奖-第二作者</t>
    <phoneticPr fontId="1" type="noConversion"/>
  </si>
  <si>
    <t>特等奖-第三作者</t>
    <phoneticPr fontId="1" type="noConversion"/>
  </si>
  <si>
    <t>一等奖-第一作者</t>
    <phoneticPr fontId="1" type="noConversion"/>
  </si>
  <si>
    <t>一等奖-第二作者</t>
    <phoneticPr fontId="1" type="noConversion"/>
  </si>
  <si>
    <t>一等奖-第三作者</t>
    <phoneticPr fontId="1" type="noConversion"/>
  </si>
  <si>
    <t>二等奖-第一作者</t>
    <phoneticPr fontId="1" type="noConversion"/>
  </si>
  <si>
    <t>二等奖-第二作者</t>
    <phoneticPr fontId="1" type="noConversion"/>
  </si>
  <si>
    <t>二等奖-第三作者</t>
    <phoneticPr fontId="1" type="noConversion"/>
  </si>
  <si>
    <t>三等奖-第一作者</t>
    <phoneticPr fontId="1" type="noConversion"/>
  </si>
  <si>
    <t>三等奖-第二作者</t>
    <phoneticPr fontId="1" type="noConversion"/>
  </si>
  <si>
    <t>三等奖-第三作者</t>
    <phoneticPr fontId="1" type="noConversion"/>
  </si>
  <si>
    <t>无</t>
  </si>
  <si>
    <t>次数</t>
    <phoneticPr fontId="1" type="noConversion"/>
  </si>
  <si>
    <t>参与学院、团委、研究生会、班级组织的活动</t>
    <phoneticPr fontId="1" type="noConversion"/>
  </si>
  <si>
    <t>篇数</t>
    <phoneticPr fontId="1" type="noConversion"/>
  </si>
  <si>
    <t>总权重</t>
    <phoneticPr fontId="1" type="noConversion"/>
  </si>
  <si>
    <r>
      <t>学术赛事类
(同一类型不同级别赛事按</t>
    </r>
    <r>
      <rPr>
        <b/>
        <sz val="12"/>
        <color theme="1"/>
        <rFont val="微软雅黑"/>
        <family val="2"/>
        <charset val="134"/>
      </rPr>
      <t>最高分一项</t>
    </r>
    <r>
      <rPr>
        <sz val="12"/>
        <color theme="1"/>
        <rFont val="微软雅黑"/>
        <family val="2"/>
        <charset val="134"/>
      </rPr>
      <t>计算，提供奖金的赛事不认定加分)</t>
    </r>
    <phoneticPr fontId="1" type="noConversion"/>
  </si>
  <si>
    <t>无</t>
    <phoneticPr fontId="1" type="noConversion"/>
  </si>
  <si>
    <t>鼓励奖</t>
    <phoneticPr fontId="1" type="noConversion"/>
  </si>
  <si>
    <t>AIRankings收录期刊/会议 (不含Workshop)【最佳研究论文奖/提名奖】
https://airankings.org/, 总权重例子: 1篇AAAI(1.0)+2篇PR(0.75)=2.5</t>
    <phoneticPr fontId="1" type="noConversion"/>
  </si>
  <si>
    <t>担任智能学院学生团支部书记，班长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</si>
  <si>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</si>
  <si>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</si>
  <si>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</si>
  <si>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</si>
  <si>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第五-八名</t>
    <phoneticPr fontId="1" type="noConversion"/>
  </si>
  <si>
    <t>参赛未获得名次</t>
    <phoneticPr fontId="1" type="noConversion"/>
  </si>
  <si>
    <t>第四-八名</t>
    <phoneticPr fontId="1" type="noConversion"/>
  </si>
  <si>
    <r>
      <t>建党百年、建团百年等院校相关重大活动 (依据实际情况由</t>
    </r>
    <r>
      <rPr>
        <b/>
        <sz val="12"/>
        <color rgb="FF0070C0"/>
        <rFont val="微软雅黑"/>
        <family val="2"/>
        <charset val="134"/>
      </rPr>
      <t>学院统一进行加分认定</t>
    </r>
    <r>
      <rPr>
        <sz val="12"/>
        <color theme="1"/>
        <rFont val="微软雅黑"/>
        <family val="2"/>
        <charset val="134"/>
      </rPr>
      <t>)</t>
    </r>
    <phoneticPr fontId="1" type="noConversion"/>
  </si>
  <si>
    <r>
      <t>在各类新媒体平台上积极参与智能学科宣传和科普 (由</t>
    </r>
    <r>
      <rPr>
        <b/>
        <sz val="12"/>
        <color rgb="FF0070C0"/>
        <rFont val="微软雅黑"/>
        <family val="2"/>
        <charset val="134"/>
      </rPr>
      <t>测评小组</t>
    </r>
    <r>
      <rPr>
        <sz val="12"/>
        <color theme="1"/>
        <rFont val="微软雅黑"/>
        <family val="2"/>
        <charset val="134"/>
      </rPr>
      <t>根据实际情况认定加分)</t>
    </r>
    <phoneticPr fontId="1" type="noConversion"/>
  </si>
  <si>
    <r>
      <t>参加其它科普工作 (由负责老师推荐，</t>
    </r>
    <r>
      <rPr>
        <b/>
        <sz val="12"/>
        <color rgb="FF0070C0"/>
        <rFont val="微软雅黑"/>
        <family val="2"/>
        <charset val="134"/>
      </rPr>
      <t>测评小组</t>
    </r>
    <r>
      <rPr>
        <sz val="12"/>
        <color theme="1"/>
        <rFont val="微软雅黑"/>
        <family val="2"/>
        <charset val="134"/>
      </rPr>
      <t>认定加分)</t>
    </r>
    <phoneticPr fontId="1" type="noConversion"/>
  </si>
  <si>
    <r>
      <rPr>
        <b/>
        <sz val="12"/>
        <color theme="1"/>
        <rFont val="微软雅黑"/>
        <family val="2"/>
        <charset val="134"/>
      </rPr>
      <t>请编辑本列</t>
    </r>
    <r>
      <rPr>
        <sz val="12"/>
        <color theme="1"/>
        <rFont val="微软雅黑"/>
        <family val="2"/>
        <charset val="134"/>
      </rPr>
      <t xml:space="preserve"> 列出细项 (1：…；2：…；3：...)</t>
    </r>
    <phoneticPr fontId="1" type="noConversion"/>
  </si>
  <si>
    <t>此三列自动映射、求和</t>
    <phoneticPr fontId="1" type="noConversion"/>
  </si>
  <si>
    <t>学科建设</t>
    <phoneticPr fontId="1" type="noConversion"/>
  </si>
  <si>
    <t>年级</t>
    <phoneticPr fontId="1" type="noConversion"/>
  </si>
  <si>
    <t>研二</t>
  </si>
  <si>
    <t>Nature/Science正刊</t>
    <phoneticPr fontId="1" type="noConversion"/>
  </si>
  <si>
    <t>Nature/Science子刊</t>
    <phoneticPr fontId="1" type="noConversion"/>
  </si>
  <si>
    <t>第一作者/通信作者</t>
    <phoneticPr fontId="1" type="noConversion"/>
  </si>
  <si>
    <r>
      <t>学术论文类
(对于非毕业班学生，只计入</t>
    </r>
    <r>
      <rPr>
        <b/>
        <sz val="12"/>
        <color theme="1"/>
        <rFont val="微软雅黑"/>
        <family val="2"/>
        <charset val="134"/>
      </rPr>
      <t>已发表</t>
    </r>
    <r>
      <rPr>
        <sz val="12"/>
        <color theme="1"/>
        <rFont val="微软雅黑"/>
        <family val="2"/>
        <charset val="134"/>
      </rPr>
      <t>的文章；对于毕业班学生，有</t>
    </r>
    <r>
      <rPr>
        <b/>
        <sz val="12"/>
        <color theme="1"/>
        <rFont val="微软雅黑"/>
        <family val="2"/>
        <charset val="134"/>
      </rPr>
      <t>已接收录用的正式证明</t>
    </r>
    <r>
      <rPr>
        <sz val="12"/>
        <color theme="1"/>
        <rFont val="微软雅黑"/>
        <family val="2"/>
        <charset val="134"/>
      </rPr>
      <t>即可)
(导师一作、学生二作的算</t>
    </r>
    <r>
      <rPr>
        <b/>
        <sz val="12"/>
        <color theme="1"/>
        <rFont val="微软雅黑"/>
        <family val="2"/>
        <charset val="134"/>
      </rPr>
      <t>一作</t>
    </r>
    <r>
      <rPr>
        <sz val="12"/>
        <color theme="1"/>
        <rFont val="微软雅黑"/>
        <family val="2"/>
        <charset val="134"/>
      </rPr>
      <t>；共同一作论文按照一作标注人</t>
    </r>
    <r>
      <rPr>
        <b/>
        <sz val="12"/>
        <color theme="1"/>
        <rFont val="微软雅黑"/>
        <family val="2"/>
        <charset val="134"/>
      </rPr>
      <t>数平均分配一作得</t>
    </r>
    <r>
      <rPr>
        <sz val="12"/>
        <color theme="1"/>
        <rFont val="微软雅黑"/>
        <family val="2"/>
        <charset val="134"/>
      </rPr>
      <t>分)</t>
    </r>
    <phoneticPr fontId="1" type="noConversion"/>
  </si>
  <si>
    <r>
      <t>学术科研
(在测评学年</t>
    </r>
    <r>
      <rPr>
        <b/>
        <sz val="12"/>
        <color theme="1"/>
        <rFont val="微软雅黑"/>
        <family val="2"/>
        <charset val="134"/>
      </rPr>
      <t>以学生身份参加并且署名单位为北京大学</t>
    </r>
    <r>
      <rPr>
        <sz val="12"/>
        <color theme="1"/>
        <rFont val="微软雅黑"/>
        <family val="2"/>
        <charset val="134"/>
      </rPr>
      <t>的创新成果方可视为有效)</t>
    </r>
    <phoneticPr fontId="1" type="noConversion"/>
  </si>
  <si>
    <t>学术学业测评</t>
    <phoneticPr fontId="1" type="noConversion"/>
  </si>
  <si>
    <t>未设得分上限</t>
    <phoneticPr fontId="1" type="noConversion"/>
  </si>
  <si>
    <t>最高12分</t>
    <phoneticPr fontId="1" type="noConversion"/>
  </si>
  <si>
    <r>
      <t>由</t>
    </r>
    <r>
      <rPr>
        <b/>
        <sz val="12"/>
        <color rgb="FF0070C0"/>
        <rFont val="微软雅黑"/>
        <family val="2"/>
        <charset val="134"/>
      </rPr>
      <t>测评小组</t>
    </r>
    <r>
      <rPr>
        <sz val="12"/>
        <color theme="1"/>
        <rFont val="微软雅黑"/>
        <family val="2"/>
        <charset val="134"/>
      </rPr>
      <t>根据申请人成果汇报，以及导师推荐意见进行综合认定</t>
    </r>
    <phoneticPr fontId="1" type="noConversion"/>
  </si>
  <si>
    <t>最高10分</t>
    <phoneticPr fontId="1" type="noConversion"/>
  </si>
  <si>
    <r>
      <t>文体活动
(文艺大类、体育大类不同赛事</t>
    </r>
    <r>
      <rPr>
        <b/>
        <sz val="12"/>
        <color theme="1"/>
        <rFont val="微软雅黑"/>
        <family val="2"/>
        <charset val="134"/>
      </rPr>
      <t>各按最高一项</t>
    </r>
    <r>
      <rPr>
        <sz val="12"/>
        <color theme="1"/>
        <rFont val="微软雅黑"/>
        <family val="2"/>
        <charset val="134"/>
      </rPr>
      <t>计算，不累计加分)</t>
    </r>
    <phoneticPr fontId="1" type="noConversion"/>
  </si>
  <si>
    <t>仅计最高一项</t>
    <phoneticPr fontId="1" type="noConversion"/>
  </si>
  <si>
    <t>担任智能学院团委副书记，智能学院研究生会主席</t>
    <phoneticPr fontId="1" type="noConversion"/>
  </si>
  <si>
    <t>担任智能学院研究生会副主席</t>
    <phoneticPr fontId="1" type="noConversion"/>
  </si>
  <si>
    <t>担任智能学院学生党建中心主任，青年志愿者协会秘书长，融媒体中心主任，团委各部门部长，
学生会、研究生会各工作组组长</t>
    <phoneticPr fontId="1" type="noConversion"/>
  </si>
  <si>
    <t>担任智能学院学生党建中心副主任，青年志愿者协会副会长，融媒体中心副主任（部员），各部门副部长，
学生会、研究生会各工作组副组长</t>
    <phoneticPr fontId="1" type="noConversion"/>
  </si>
  <si>
    <r>
      <t>北京大学智能乐队成员 (含相关工作人员，具体由</t>
    </r>
    <r>
      <rPr>
        <b/>
        <sz val="12"/>
        <color rgb="FF0070C0"/>
        <rFont val="微软雅黑"/>
        <family val="2"/>
        <charset val="134"/>
      </rPr>
      <t>乐队负责老师</t>
    </r>
    <r>
      <rPr>
        <sz val="12"/>
        <color theme="1"/>
        <rFont val="微软雅黑"/>
        <family val="2"/>
        <charset val="134"/>
      </rPr>
      <t>评定)</t>
    </r>
    <phoneticPr fontId="1" type="noConversion"/>
  </si>
  <si>
    <r>
      <t>社会工作
(具体分值由</t>
    </r>
    <r>
      <rPr>
        <b/>
        <sz val="12"/>
        <color rgb="FF0070C0"/>
        <rFont val="微软雅黑"/>
        <family val="2"/>
        <charset val="134"/>
      </rPr>
      <t>学院测评领导小组</t>
    </r>
    <r>
      <rPr>
        <sz val="12"/>
        <color theme="1"/>
        <rFont val="微软雅黑"/>
        <family val="2"/>
        <charset val="134"/>
      </rPr>
      <t>根据工作表现具体确定；担任多项社会工作职务的学生，按</t>
    </r>
    <r>
      <rPr>
        <b/>
        <sz val="12"/>
        <color theme="1"/>
        <rFont val="微软雅黑"/>
        <family val="2"/>
        <charset val="134"/>
      </rPr>
      <t>最高一项</t>
    </r>
    <r>
      <rPr>
        <sz val="12"/>
        <color theme="1"/>
        <rFont val="微软雅黑"/>
        <family val="2"/>
        <charset val="134"/>
      </rPr>
      <t>计算，不累计加分)</t>
    </r>
    <phoneticPr fontId="1" type="noConversion"/>
  </si>
  <si>
    <t>参加智能学科宣传队伍</t>
    <phoneticPr fontId="1" type="noConversion"/>
  </si>
  <si>
    <t>协助在国家大报大刊发表文章1篇 (1-3分/篇)</t>
    <phoneticPr fontId="1" type="noConversion"/>
  </si>
  <si>
    <t>拍摄一个短视频上线 (1分/个)</t>
    <phoneticPr fontId="1" type="noConversion"/>
  </si>
  <si>
    <t>在校内外新媒体平台发表新闻稿件
(获得10万+：1-3分/篇；获得1万+：1-2分/篇；其他：0.5分/篇)</t>
    <phoneticPr fontId="1" type="noConversion"/>
  </si>
  <si>
    <t>智能学科“智能青年”学生宣讲团成员和讲师 (1分/次)</t>
    <phoneticPr fontId="1" type="noConversion"/>
  </si>
  <si>
    <t>智能学科高考招生志愿者，参与线下现场招生者 (1-2分)</t>
    <phoneticPr fontId="1" type="noConversion"/>
  </si>
  <si>
    <t>积极参加智能学科科普工作，撰写相关概念词条 (1-2分)</t>
    <phoneticPr fontId="1" type="noConversion"/>
  </si>
  <si>
    <r>
      <t>请编辑本列（</t>
    </r>
    <r>
      <rPr>
        <b/>
        <sz val="12"/>
        <color rgb="FF0070C0"/>
        <rFont val="微软雅黑"/>
        <family val="2"/>
        <charset val="134"/>
      </rPr>
      <t>蓝色</t>
    </r>
    <r>
      <rPr>
        <b/>
        <sz val="12"/>
        <color theme="1"/>
        <rFont val="微软雅黑"/>
        <family val="2"/>
        <charset val="134"/>
      </rPr>
      <t>为需经相关小组评估）</t>
    </r>
    <phoneticPr fontId="1" type="noConversion"/>
  </si>
  <si>
    <t>Y表示
需列项</t>
    <phoneticPr fontId="1" type="noConversion"/>
  </si>
  <si>
    <t>学习成绩 (30分)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</si>
</sst>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4"/>
      <scheme val="minor"/>
    </font>
    <font>
      <sz val="9"/>
      <name val="新細明體"/>
      <family val="2"/>
      <charset val="134"/>
      <scheme val="minor"/>
    </font>
    <font>
      <sz val="12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000000"/>
      <name val="微软雅黑"/>
      <family val="2"/>
      <charset val="134"/>
    </font>
    <font>
      <sz val="12"/>
      <color rgb="FFC00000"/>
      <name val="微软雅黑"/>
      <family val="2"/>
      <charset val="134"/>
    </font>
    <font>
      <b/>
      <sz val="12"/>
      <color rgb="FF0070C0"/>
      <name val="微软雅黑"/>
      <family val="2"/>
      <charset val="134"/>
    </font>
    <font>
      <sz val="12"/>
      <color rgb="FF0070C0"/>
      <name val="微软雅黑"/>
      <family val="2"/>
      <charset val="134"/>
    </font>
    <font>
      <sz val="12"/>
      <color theme="6"/>
      <name val="微软雅黑"/>
      <family val="2"/>
      <charset val="134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B0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7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7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 indent="1"/>
    </xf>
    <xf numFmtId="0" fontId="4" fillId="0" borderId="3" xfId="0" applyFont="1" applyBorder="1" applyAlignment="1">
      <alignment horizontal="right" vertical="center" wrapText="1" inden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</cellXfs>
  <cellStyles count="1">
    <cellStyle name="一般" xfId="0" builtinId="0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B0C4"/>
      <color rgb="FFFF8682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5CA70-27D0-9E4B-A08F-323925D69A4F}">
  <dimension ref="A1:L55"/>
  <sheetViews>
    <sheetView tabSelected="1" topLeftCell="A23" zoomScale="80" zoomScaleNormal="80" workbookViewId="0">
      <selection activeCell="I35" sqref="I35"/>
    </sheetView>
  </sheetViews>
  <sheetFormatPr defaultColWidth="10.77734375" defaultRowHeight="17.399999999999999"/>
  <cols>
    <col min="1" max="1" width="20.109375" style="3" customWidth="1"/>
    <col min="2" max="2" width="20.44140625" style="2" customWidth="1"/>
    <col min="3" max="3" width="5.77734375" style="3" customWidth="1"/>
    <col min="4" max="4" width="23.109375" style="3" bestFit="1" customWidth="1"/>
    <col min="5" max="5" width="77.6640625" style="2" bestFit="1" customWidth="1"/>
    <col min="6" max="6" width="19.44140625" style="2" bestFit="1" customWidth="1"/>
    <col min="7" max="7" width="13.6640625" style="2" customWidth="1"/>
    <col min="8" max="8" width="20.44140625" style="3" customWidth="1"/>
    <col min="9" max="9" width="10.77734375" style="3" customWidth="1"/>
    <col min="10" max="10" width="10.77734375" style="3"/>
    <col min="11" max="11" width="10.44140625" style="3" bestFit="1" customWidth="1"/>
    <col min="12" max="12" width="101.109375" style="2" customWidth="1"/>
    <col min="13" max="16384" width="10.77734375" style="2"/>
  </cols>
  <sheetData>
    <row r="1" spans="1:12" ht="19.05" customHeight="1" thickBot="1">
      <c r="I1" s="35" t="s">
        <v>71</v>
      </c>
      <c r="J1" s="35"/>
      <c r="K1" s="35"/>
    </row>
    <row r="2" spans="1:12" ht="19.05" customHeight="1">
      <c r="A2" s="43" t="s">
        <v>0</v>
      </c>
      <c r="B2" s="28" t="s">
        <v>1</v>
      </c>
      <c r="C2" s="46"/>
      <c r="D2" s="47"/>
      <c r="E2" s="4"/>
      <c r="F2" s="4"/>
      <c r="G2" s="4"/>
      <c r="H2" s="8"/>
      <c r="I2" s="36">
        <f>SUM(J8:J54)</f>
        <v>0</v>
      </c>
      <c r="J2" s="36"/>
      <c r="K2" s="36"/>
      <c r="L2" s="4"/>
    </row>
    <row r="3" spans="1:12" ht="19.05" customHeight="1">
      <c r="A3" s="44"/>
      <c r="B3" s="29" t="s">
        <v>3</v>
      </c>
      <c r="C3" s="48"/>
      <c r="D3" s="49"/>
      <c r="E3" s="4"/>
      <c r="F3" s="4"/>
      <c r="G3" s="4"/>
      <c r="H3" s="8"/>
      <c r="I3" s="36"/>
      <c r="J3" s="36"/>
      <c r="K3" s="36"/>
      <c r="L3" s="4"/>
    </row>
    <row r="4" spans="1:12" ht="19.05" customHeight="1">
      <c r="A4" s="44"/>
      <c r="B4" s="29" t="s">
        <v>31</v>
      </c>
      <c r="C4" s="48"/>
      <c r="D4" s="49"/>
      <c r="E4" s="8"/>
      <c r="F4" s="4"/>
      <c r="G4" s="4"/>
      <c r="H4" s="8"/>
      <c r="I4" s="36"/>
      <c r="J4" s="36"/>
      <c r="K4" s="36"/>
      <c r="L4" s="4"/>
    </row>
    <row r="5" spans="1:12" ht="19.05" customHeight="1">
      <c r="A5" s="44"/>
      <c r="B5" s="29" t="s">
        <v>2</v>
      </c>
      <c r="C5" s="48"/>
      <c r="D5" s="49"/>
      <c r="E5" s="4"/>
      <c r="F5" s="4"/>
      <c r="G5" s="4"/>
      <c r="H5" s="8"/>
      <c r="I5" s="36"/>
      <c r="J5" s="36"/>
      <c r="K5" s="36"/>
      <c r="L5" s="4"/>
    </row>
    <row r="6" spans="1:12" ht="19.05" customHeight="1" thickBot="1">
      <c r="A6" s="45"/>
      <c r="B6" s="30" t="s">
        <v>73</v>
      </c>
      <c r="C6" s="50" t="s">
        <v>74</v>
      </c>
      <c r="D6" s="51"/>
      <c r="E6" s="4"/>
      <c r="F6" s="4"/>
      <c r="G6" s="4"/>
      <c r="H6" s="8"/>
      <c r="I6" s="36"/>
      <c r="J6" s="36"/>
      <c r="K6" s="36"/>
      <c r="L6" s="4"/>
    </row>
    <row r="7" spans="1:12" ht="39" customHeight="1">
      <c r="C7" s="24"/>
      <c r="D7" s="10"/>
      <c r="E7" s="11"/>
      <c r="F7" s="11"/>
      <c r="G7" s="11"/>
      <c r="H7" s="15" t="s">
        <v>100</v>
      </c>
      <c r="I7" s="22" t="s">
        <v>8</v>
      </c>
      <c r="J7" s="23" t="s">
        <v>28</v>
      </c>
      <c r="K7" s="22" t="s">
        <v>101</v>
      </c>
      <c r="L7" s="18" t="s">
        <v>70</v>
      </c>
    </row>
    <row r="8" spans="1:12" ht="19.05" customHeight="1">
      <c r="A8" s="42" t="s">
        <v>6</v>
      </c>
      <c r="B8" s="6" t="s">
        <v>5</v>
      </c>
      <c r="C8" s="32" t="s">
        <v>32</v>
      </c>
      <c r="D8" s="33"/>
      <c r="E8" s="33"/>
      <c r="F8" s="33"/>
      <c r="G8" s="34"/>
      <c r="H8" s="31" t="s">
        <v>4</v>
      </c>
      <c r="I8" s="19"/>
      <c r="J8" s="42">
        <f>I8+MIN(SUM(I9),5)</f>
        <v>0</v>
      </c>
      <c r="K8" s="19"/>
      <c r="L8" s="11"/>
    </row>
    <row r="9" spans="1:12" ht="19.05" customHeight="1">
      <c r="A9" s="42"/>
      <c r="B9" s="6" t="s">
        <v>7</v>
      </c>
      <c r="C9" s="32" t="s">
        <v>52</v>
      </c>
      <c r="D9" s="33"/>
      <c r="E9" s="33"/>
      <c r="F9" s="34"/>
      <c r="G9" s="26" t="s">
        <v>51</v>
      </c>
      <c r="H9" s="13">
        <v>0</v>
      </c>
      <c r="I9" s="19">
        <f>H9*0.2</f>
        <v>0</v>
      </c>
      <c r="J9" s="42"/>
      <c r="K9" s="19" t="str">
        <f>IF(H9&gt;0,"Y", "")</f>
        <v/>
      </c>
      <c r="L9" s="11"/>
    </row>
    <row r="10" spans="1:12" ht="19.05" customHeight="1">
      <c r="A10" s="40" t="s">
        <v>80</v>
      </c>
      <c r="B10" s="7" t="s">
        <v>102</v>
      </c>
      <c r="C10" s="32" t="s">
        <v>34</v>
      </c>
      <c r="D10" s="33"/>
      <c r="E10" s="33"/>
      <c r="F10" s="34"/>
      <c r="G10" s="26" t="str">
        <f>IF(C6&lt;&gt;"研二","(无须填入)","绩点")</f>
        <v>绩点</v>
      </c>
      <c r="H10" s="13">
        <v>0</v>
      </c>
      <c r="I10" s="19">
        <f>IF(C6&lt;&gt;"研二",30,H10/4*30)</f>
        <v>0</v>
      </c>
      <c r="J10" s="40">
        <f>I10+SUM(I11:I18)+MIN(12,SUM(I19:I22))+MIN(10,I23)+MIN(10,SUM(I24:I26))</f>
        <v>0</v>
      </c>
      <c r="K10" s="19"/>
      <c r="L10" s="17"/>
    </row>
    <row r="11" spans="1:12" ht="19.05" customHeight="1">
      <c r="A11" s="40"/>
      <c r="B11" s="40" t="s">
        <v>79</v>
      </c>
      <c r="C11" s="52" t="s">
        <v>81</v>
      </c>
      <c r="D11" s="39" t="s">
        <v>78</v>
      </c>
      <c r="E11" s="37" t="s">
        <v>75</v>
      </c>
      <c r="F11" s="11" t="s">
        <v>77</v>
      </c>
      <c r="G11" s="26" t="s">
        <v>53</v>
      </c>
      <c r="H11" s="13">
        <v>0</v>
      </c>
      <c r="I11" s="19">
        <f>H11*15</f>
        <v>0</v>
      </c>
      <c r="J11" s="40"/>
      <c r="K11" s="19" t="str">
        <f t="shared" ref="K11:K22" si="0">IF(H11&gt;0,"Y", "")</f>
        <v/>
      </c>
      <c r="L11" s="11"/>
    </row>
    <row r="12" spans="1:12" ht="19.05" customHeight="1">
      <c r="A12" s="40"/>
      <c r="B12" s="40"/>
      <c r="C12" s="53"/>
      <c r="D12" s="39"/>
      <c r="E12" s="38"/>
      <c r="F12" s="11" t="s">
        <v>10</v>
      </c>
      <c r="G12" s="26" t="s">
        <v>53</v>
      </c>
      <c r="H12" s="13">
        <v>0</v>
      </c>
      <c r="I12" s="19">
        <f>H12*6</f>
        <v>0</v>
      </c>
      <c r="J12" s="40"/>
      <c r="K12" s="19" t="str">
        <f t="shared" si="0"/>
        <v/>
      </c>
      <c r="L12" s="11"/>
    </row>
    <row r="13" spans="1:12" ht="19.05" customHeight="1">
      <c r="A13" s="40"/>
      <c r="B13" s="40"/>
      <c r="C13" s="53"/>
      <c r="D13" s="39"/>
      <c r="E13" s="37" t="s">
        <v>76</v>
      </c>
      <c r="F13" s="11" t="s">
        <v>77</v>
      </c>
      <c r="G13" s="26" t="s">
        <v>53</v>
      </c>
      <c r="H13" s="13">
        <v>0</v>
      </c>
      <c r="I13" s="19">
        <f>H13*10</f>
        <v>0</v>
      </c>
      <c r="J13" s="40"/>
      <c r="K13" s="19" t="str">
        <f t="shared" ref="K13:K14" si="1">IF(H13&gt;0,"Y", "")</f>
        <v/>
      </c>
      <c r="L13" s="11"/>
    </row>
    <row r="14" spans="1:12" ht="19.05" customHeight="1">
      <c r="A14" s="40"/>
      <c r="B14" s="40"/>
      <c r="C14" s="53"/>
      <c r="D14" s="39"/>
      <c r="E14" s="38"/>
      <c r="F14" s="11" t="s">
        <v>10</v>
      </c>
      <c r="G14" s="26" t="s">
        <v>53</v>
      </c>
      <c r="H14" s="13">
        <v>0</v>
      </c>
      <c r="I14" s="19">
        <f>H14*4</f>
        <v>0</v>
      </c>
      <c r="J14" s="40"/>
      <c r="K14" s="19" t="str">
        <f t="shared" si="1"/>
        <v/>
      </c>
      <c r="L14" s="11"/>
    </row>
    <row r="15" spans="1:12" ht="19.05" customHeight="1">
      <c r="A15" s="40"/>
      <c r="B15" s="40"/>
      <c r="C15" s="53"/>
      <c r="D15" s="39"/>
      <c r="E15" s="37" t="s">
        <v>58</v>
      </c>
      <c r="F15" s="11" t="s">
        <v>77</v>
      </c>
      <c r="G15" s="26" t="s">
        <v>54</v>
      </c>
      <c r="H15" s="13">
        <v>0</v>
      </c>
      <c r="I15" s="19">
        <f>H15*10</f>
        <v>0</v>
      </c>
      <c r="J15" s="40"/>
      <c r="K15" s="19" t="str">
        <f t="shared" si="0"/>
        <v/>
      </c>
      <c r="L15" s="11"/>
    </row>
    <row r="16" spans="1:12" ht="19.05" customHeight="1">
      <c r="A16" s="40"/>
      <c r="B16" s="40"/>
      <c r="C16" s="53"/>
      <c r="D16" s="39"/>
      <c r="E16" s="38"/>
      <c r="F16" s="11" t="s">
        <v>10</v>
      </c>
      <c r="G16" s="26" t="s">
        <v>54</v>
      </c>
      <c r="H16" s="13">
        <v>0</v>
      </c>
      <c r="I16" s="19">
        <f>H16*4</f>
        <v>0</v>
      </c>
      <c r="J16" s="40"/>
      <c r="K16" s="19" t="str">
        <f t="shared" si="0"/>
        <v/>
      </c>
      <c r="L16" s="11"/>
    </row>
    <row r="17" spans="1:12" ht="19.05" customHeight="1">
      <c r="A17" s="40"/>
      <c r="B17" s="40"/>
      <c r="C17" s="53"/>
      <c r="D17" s="39"/>
      <c r="E17" s="37" t="s">
        <v>35</v>
      </c>
      <c r="F17" s="11" t="s">
        <v>77</v>
      </c>
      <c r="G17" s="27"/>
      <c r="H17" s="14">
        <v>0</v>
      </c>
      <c r="I17" s="19">
        <f>H17</f>
        <v>0</v>
      </c>
      <c r="J17" s="40"/>
      <c r="K17" s="19" t="str">
        <f t="shared" si="0"/>
        <v/>
      </c>
      <c r="L17" s="11"/>
    </row>
    <row r="18" spans="1:12" ht="19.05" customHeight="1">
      <c r="A18" s="40"/>
      <c r="B18" s="40"/>
      <c r="C18" s="54"/>
      <c r="D18" s="39"/>
      <c r="E18" s="38"/>
      <c r="F18" s="12" t="s">
        <v>9</v>
      </c>
      <c r="G18" s="27"/>
      <c r="H18" s="14">
        <v>0</v>
      </c>
      <c r="I18" s="19">
        <f>H18</f>
        <v>0</v>
      </c>
      <c r="J18" s="40"/>
      <c r="K18" s="19" t="str">
        <f t="shared" si="0"/>
        <v/>
      </c>
      <c r="L18" s="11"/>
    </row>
    <row r="19" spans="1:12" ht="19.05" customHeight="1">
      <c r="A19" s="40"/>
      <c r="B19" s="40"/>
      <c r="C19" s="52" t="s">
        <v>82</v>
      </c>
      <c r="D19" s="39"/>
      <c r="E19" s="37" t="s">
        <v>11</v>
      </c>
      <c r="F19" s="11" t="s">
        <v>77</v>
      </c>
      <c r="G19" s="26" t="s">
        <v>54</v>
      </c>
      <c r="H19" s="13">
        <v>0</v>
      </c>
      <c r="I19" s="19">
        <f>H19*4</f>
        <v>0</v>
      </c>
      <c r="J19" s="40"/>
      <c r="K19" s="19" t="str">
        <f t="shared" si="0"/>
        <v/>
      </c>
      <c r="L19" s="11"/>
    </row>
    <row r="20" spans="1:12" ht="19.05" customHeight="1">
      <c r="A20" s="40"/>
      <c r="B20" s="40"/>
      <c r="C20" s="53"/>
      <c r="D20" s="39"/>
      <c r="E20" s="38"/>
      <c r="F20" s="11" t="s">
        <v>10</v>
      </c>
      <c r="G20" s="26" t="s">
        <v>54</v>
      </c>
      <c r="H20" s="13">
        <v>0</v>
      </c>
      <c r="I20" s="19">
        <f>H20*2</f>
        <v>0</v>
      </c>
      <c r="J20" s="40"/>
      <c r="K20" s="19" t="str">
        <f t="shared" si="0"/>
        <v/>
      </c>
      <c r="L20" s="11"/>
    </row>
    <row r="21" spans="1:12" ht="19.05" customHeight="1">
      <c r="A21" s="40"/>
      <c r="B21" s="40"/>
      <c r="C21" s="53"/>
      <c r="D21" s="39"/>
      <c r="E21" s="37" t="s">
        <v>36</v>
      </c>
      <c r="F21" s="11" t="s">
        <v>77</v>
      </c>
      <c r="G21" s="27"/>
      <c r="H21" s="14">
        <v>0</v>
      </c>
      <c r="I21" s="19">
        <f>H21</f>
        <v>0</v>
      </c>
      <c r="J21" s="40"/>
      <c r="K21" s="19" t="str">
        <f t="shared" si="0"/>
        <v/>
      </c>
      <c r="L21" s="11"/>
    </row>
    <row r="22" spans="1:12" ht="19.05" customHeight="1">
      <c r="A22" s="40"/>
      <c r="B22" s="40"/>
      <c r="C22" s="54"/>
      <c r="D22" s="39"/>
      <c r="E22" s="38"/>
      <c r="F22" s="11" t="s">
        <v>10</v>
      </c>
      <c r="G22" s="26"/>
      <c r="H22" s="14">
        <v>0</v>
      </c>
      <c r="I22" s="19">
        <f>H22</f>
        <v>0</v>
      </c>
      <c r="J22" s="40"/>
      <c r="K22" s="19" t="str">
        <f t="shared" si="0"/>
        <v/>
      </c>
      <c r="L22" s="11"/>
    </row>
    <row r="23" spans="1:12" ht="34.799999999999997">
      <c r="A23" s="40"/>
      <c r="B23" s="40"/>
      <c r="C23" s="25" t="s">
        <v>84</v>
      </c>
      <c r="D23" s="5" t="s">
        <v>12</v>
      </c>
      <c r="E23" s="32" t="s">
        <v>83</v>
      </c>
      <c r="F23" s="33"/>
      <c r="G23" s="34"/>
      <c r="H23" s="14">
        <v>0</v>
      </c>
      <c r="I23" s="19">
        <f>H23</f>
        <v>0</v>
      </c>
      <c r="J23" s="40"/>
      <c r="K23" s="19"/>
      <c r="L23" s="11"/>
    </row>
    <row r="24" spans="1:12">
      <c r="A24" s="40"/>
      <c r="B24" s="40"/>
      <c r="C24" s="52" t="s">
        <v>84</v>
      </c>
      <c r="D24" s="39" t="s">
        <v>55</v>
      </c>
      <c r="E24" s="32" t="s">
        <v>13</v>
      </c>
      <c r="F24" s="33"/>
      <c r="G24" s="34"/>
      <c r="H24" s="13" t="s">
        <v>50</v>
      </c>
      <c r="I24" s="19">
        <f>VLOOKUP('个人用-素质综合测评表'!H24,规则!B4:C16,2,FALSE)</f>
        <v>0</v>
      </c>
      <c r="J24" s="40"/>
      <c r="K24" s="19"/>
      <c r="L24" s="11"/>
    </row>
    <row r="25" spans="1:12">
      <c r="A25" s="40"/>
      <c r="B25" s="40"/>
      <c r="C25" s="53"/>
      <c r="D25" s="39"/>
      <c r="E25" s="32" t="s">
        <v>14</v>
      </c>
      <c r="F25" s="33"/>
      <c r="G25" s="34"/>
      <c r="H25" s="13" t="s">
        <v>50</v>
      </c>
      <c r="I25" s="19">
        <f>VLOOKUP('个人用-素质综合测评表'!H25,规则!F4:G17,2,FALSE)</f>
        <v>0</v>
      </c>
      <c r="J25" s="40"/>
      <c r="K25" s="19"/>
      <c r="L25" s="11"/>
    </row>
    <row r="26" spans="1:12" ht="34.950000000000003" customHeight="1">
      <c r="A26" s="40"/>
      <c r="B26" s="40"/>
      <c r="C26" s="54"/>
      <c r="D26" s="39"/>
      <c r="E26" s="32" t="s">
        <v>37</v>
      </c>
      <c r="F26" s="33"/>
      <c r="G26" s="34"/>
      <c r="H26" s="14">
        <v>0</v>
      </c>
      <c r="I26" s="19">
        <f>H26</f>
        <v>0</v>
      </c>
      <c r="J26" s="40"/>
      <c r="K26" s="19"/>
      <c r="L26" s="11"/>
    </row>
    <row r="27" spans="1:12" ht="19.05" customHeight="1">
      <c r="A27" s="41" t="s">
        <v>33</v>
      </c>
      <c r="B27" s="41" t="s">
        <v>92</v>
      </c>
      <c r="C27" s="52" t="s">
        <v>86</v>
      </c>
      <c r="D27" s="39" t="s">
        <v>29</v>
      </c>
      <c r="E27" s="32" t="s">
        <v>87</v>
      </c>
      <c r="F27" s="33"/>
      <c r="G27" s="34"/>
      <c r="H27" s="14" t="s">
        <v>50</v>
      </c>
      <c r="I27" s="19">
        <f t="shared" ref="I27:I32" si="2">IF(H27="无",0,"请填入本格")</f>
        <v>0</v>
      </c>
      <c r="J27" s="41">
        <f>MAX(I27:I41)+MAX(I42:I43)+SUM(I44:I46)+MIN(10,SUM(I47:I54))</f>
        <v>0</v>
      </c>
      <c r="K27" s="19" t="str">
        <f>IF(I27&gt;0,"Y", "")</f>
        <v/>
      </c>
      <c r="L27" s="11"/>
    </row>
    <row r="28" spans="1:12" ht="19.05" customHeight="1">
      <c r="A28" s="41"/>
      <c r="B28" s="41"/>
      <c r="C28" s="53"/>
      <c r="D28" s="39"/>
      <c r="E28" s="32" t="s">
        <v>88</v>
      </c>
      <c r="F28" s="33"/>
      <c r="G28" s="34"/>
      <c r="H28" s="14" t="s">
        <v>50</v>
      </c>
      <c r="I28" s="19">
        <f t="shared" si="2"/>
        <v>0</v>
      </c>
      <c r="J28" s="41"/>
      <c r="K28" s="19" t="str">
        <f t="shared" ref="K28:K54" si="3">IF(I28&gt;0,"Y", "")</f>
        <v/>
      </c>
      <c r="L28" s="11"/>
    </row>
    <row r="29" spans="1:12" ht="37.950000000000003" customHeight="1">
      <c r="A29" s="41"/>
      <c r="B29" s="41"/>
      <c r="C29" s="53"/>
      <c r="D29" s="39"/>
      <c r="E29" s="32" t="s">
        <v>89</v>
      </c>
      <c r="F29" s="33"/>
      <c r="G29" s="34"/>
      <c r="H29" s="14" t="s">
        <v>50</v>
      </c>
      <c r="I29" s="19">
        <f t="shared" si="2"/>
        <v>0</v>
      </c>
      <c r="J29" s="41"/>
      <c r="K29" s="19" t="str">
        <f t="shared" si="3"/>
        <v/>
      </c>
      <c r="L29" s="11"/>
    </row>
    <row r="30" spans="1:12" ht="37.950000000000003" customHeight="1">
      <c r="A30" s="41"/>
      <c r="B30" s="41"/>
      <c r="C30" s="53"/>
      <c r="D30" s="39"/>
      <c r="E30" s="32" t="s">
        <v>90</v>
      </c>
      <c r="F30" s="33"/>
      <c r="G30" s="34"/>
      <c r="H30" s="14" t="s">
        <v>50</v>
      </c>
      <c r="I30" s="19">
        <f t="shared" si="2"/>
        <v>0</v>
      </c>
      <c r="J30" s="41"/>
      <c r="K30" s="19" t="str">
        <f t="shared" si="3"/>
        <v/>
      </c>
      <c r="L30" s="11"/>
    </row>
    <row r="31" spans="1:12" ht="19.05" customHeight="1">
      <c r="A31" s="41"/>
      <c r="B31" s="41"/>
      <c r="C31" s="53"/>
      <c r="D31" s="39"/>
      <c r="E31" s="32" t="s">
        <v>15</v>
      </c>
      <c r="F31" s="33"/>
      <c r="G31" s="34"/>
      <c r="H31" s="14" t="s">
        <v>50</v>
      </c>
      <c r="I31" s="19">
        <f t="shared" si="2"/>
        <v>0</v>
      </c>
      <c r="J31" s="41"/>
      <c r="K31" s="19" t="str">
        <f t="shared" si="3"/>
        <v/>
      </c>
      <c r="L31" s="11"/>
    </row>
    <row r="32" spans="1:12" ht="19.05" customHeight="1">
      <c r="A32" s="41"/>
      <c r="B32" s="41"/>
      <c r="C32" s="53"/>
      <c r="D32" s="39"/>
      <c r="E32" s="32" t="s">
        <v>59</v>
      </c>
      <c r="F32" s="33"/>
      <c r="G32" s="34"/>
      <c r="H32" s="14" t="s">
        <v>50</v>
      </c>
      <c r="I32" s="19">
        <f t="shared" si="2"/>
        <v>0</v>
      </c>
      <c r="J32" s="41"/>
      <c r="K32" s="19" t="str">
        <f t="shared" si="3"/>
        <v/>
      </c>
      <c r="L32" s="11"/>
    </row>
    <row r="33" spans="1:12" ht="19.05" customHeight="1">
      <c r="A33" s="41"/>
      <c r="B33" s="41"/>
      <c r="C33" s="53"/>
      <c r="D33" s="39"/>
      <c r="E33" s="32" t="s">
        <v>16</v>
      </c>
      <c r="F33" s="33"/>
      <c r="G33" s="34"/>
      <c r="H33" s="14" t="s">
        <v>50</v>
      </c>
      <c r="I33" s="19">
        <f t="shared" ref="I33" si="4">IF(H33="无",0,"请填入本格")</f>
        <v>0</v>
      </c>
      <c r="J33" s="41"/>
      <c r="K33" s="19" t="str">
        <f t="shared" si="3"/>
        <v/>
      </c>
      <c r="L33" s="11"/>
    </row>
    <row r="34" spans="1:12" ht="19.05" customHeight="1">
      <c r="A34" s="41"/>
      <c r="B34" s="41"/>
      <c r="C34" s="53"/>
      <c r="D34" s="39"/>
      <c r="E34" s="32" t="s">
        <v>17</v>
      </c>
      <c r="F34" s="33"/>
      <c r="G34" s="34"/>
      <c r="H34" s="14" t="s">
        <v>50</v>
      </c>
      <c r="I34" s="19">
        <f t="shared" ref="I34:I35" si="5">IF(H34="无",0,"请填入本格")</f>
        <v>0</v>
      </c>
      <c r="J34" s="41"/>
      <c r="K34" s="19" t="str">
        <f t="shared" si="3"/>
        <v/>
      </c>
      <c r="L34" s="11"/>
    </row>
    <row r="35" spans="1:12" ht="19.05" customHeight="1">
      <c r="A35" s="41"/>
      <c r="B35" s="41"/>
      <c r="C35" s="53"/>
      <c r="D35" s="39" t="s">
        <v>30</v>
      </c>
      <c r="E35" s="32" t="s">
        <v>24</v>
      </c>
      <c r="F35" s="33"/>
      <c r="G35" s="34"/>
      <c r="H35" s="14" t="s">
        <v>50</v>
      </c>
      <c r="I35" s="19">
        <f t="shared" si="5"/>
        <v>0</v>
      </c>
      <c r="J35" s="41"/>
      <c r="K35" s="19" t="str">
        <f t="shared" si="3"/>
        <v/>
      </c>
      <c r="L35" s="11"/>
    </row>
    <row r="36" spans="1:12" ht="19.05" customHeight="1">
      <c r="A36" s="41"/>
      <c r="B36" s="41"/>
      <c r="C36" s="53"/>
      <c r="D36" s="39"/>
      <c r="E36" s="32" t="s">
        <v>18</v>
      </c>
      <c r="F36" s="33"/>
      <c r="G36" s="34"/>
      <c r="H36" s="13" t="s">
        <v>50</v>
      </c>
      <c r="I36" s="19" cm="1">
        <f t="array" ref="I36">_xlfn.IFS(H36="无",0,H36="满一年(1.5分)", 1.5, H36="满半年(0.75分)", 0.75)</f>
        <v>0</v>
      </c>
      <c r="J36" s="41"/>
      <c r="K36" s="19" t="str">
        <f t="shared" si="3"/>
        <v/>
      </c>
      <c r="L36" s="11"/>
    </row>
    <row r="37" spans="1:12" ht="19.05" customHeight="1">
      <c r="A37" s="41"/>
      <c r="B37" s="41"/>
      <c r="C37" s="53"/>
      <c r="D37" s="39"/>
      <c r="E37" s="32" t="s">
        <v>19</v>
      </c>
      <c r="F37" s="33"/>
      <c r="G37" s="34"/>
      <c r="H37" s="13" t="s">
        <v>50</v>
      </c>
      <c r="I37" s="19" cm="1">
        <f t="array" ref="I37">_xlfn.IFS(H37="无",0,H37="满一年(1分)", 1, H37="满半年(0.5分)", 0.5)</f>
        <v>0</v>
      </c>
      <c r="J37" s="41"/>
      <c r="K37" s="19" t="str">
        <f t="shared" si="3"/>
        <v/>
      </c>
      <c r="L37" s="11"/>
    </row>
    <row r="38" spans="1:12" ht="19.05" customHeight="1">
      <c r="A38" s="41"/>
      <c r="B38" s="41"/>
      <c r="C38" s="53"/>
      <c r="D38" s="39"/>
      <c r="E38" s="32" t="s">
        <v>20</v>
      </c>
      <c r="F38" s="33"/>
      <c r="G38" s="34"/>
      <c r="H38" s="13" t="s">
        <v>50</v>
      </c>
      <c r="I38" s="19" cm="1">
        <f t="array" ref="I38">_xlfn.IFS(H38="无",0,H38="满一年(5分)", 5)</f>
        <v>0</v>
      </c>
      <c r="J38" s="41"/>
      <c r="K38" s="19" t="str">
        <f t="shared" si="3"/>
        <v/>
      </c>
      <c r="L38" s="11"/>
    </row>
    <row r="39" spans="1:12" ht="19.05" customHeight="1">
      <c r="A39" s="41"/>
      <c r="B39" s="41"/>
      <c r="C39" s="53"/>
      <c r="D39" s="39"/>
      <c r="E39" s="32" t="s">
        <v>21</v>
      </c>
      <c r="F39" s="33"/>
      <c r="G39" s="34"/>
      <c r="H39" s="13" t="s">
        <v>50</v>
      </c>
      <c r="I39" s="19" cm="1">
        <f t="array" ref="I39">_xlfn.IFS(H39="无",0,H39="满一年(4分)", 4)</f>
        <v>0</v>
      </c>
      <c r="J39" s="41"/>
      <c r="K39" s="19" t="str">
        <f t="shared" si="3"/>
        <v/>
      </c>
      <c r="L39" s="11"/>
    </row>
    <row r="40" spans="1:12" ht="19.05" customHeight="1">
      <c r="A40" s="41"/>
      <c r="B40" s="41"/>
      <c r="C40" s="53"/>
      <c r="D40" s="39"/>
      <c r="E40" s="32" t="s">
        <v>22</v>
      </c>
      <c r="F40" s="33"/>
      <c r="G40" s="34"/>
      <c r="H40" s="13" t="s">
        <v>50</v>
      </c>
      <c r="I40" s="19" cm="1">
        <f t="array" ref="I40">_xlfn.IFS(H40="无",0,H40="满一年(3分)", 3)</f>
        <v>0</v>
      </c>
      <c r="J40" s="41"/>
      <c r="K40" s="19" t="str">
        <f t="shared" si="3"/>
        <v/>
      </c>
      <c r="L40" s="11"/>
    </row>
    <row r="41" spans="1:12" ht="19.05" customHeight="1">
      <c r="A41" s="41"/>
      <c r="B41" s="41"/>
      <c r="C41" s="54"/>
      <c r="D41" s="39"/>
      <c r="E41" s="32" t="s">
        <v>23</v>
      </c>
      <c r="F41" s="33"/>
      <c r="G41" s="34"/>
      <c r="H41" s="13" t="s">
        <v>50</v>
      </c>
      <c r="I41" s="19" cm="1">
        <f t="array" ref="I41">_xlfn.IFS(H41="无",0,H41="满一年(2分)", 2)</f>
        <v>0</v>
      </c>
      <c r="J41" s="41"/>
      <c r="K41" s="19" t="str">
        <f t="shared" si="3"/>
        <v/>
      </c>
      <c r="L41" s="11"/>
    </row>
    <row r="42" spans="1:12" ht="18" customHeight="1">
      <c r="A42" s="41"/>
      <c r="B42" s="41" t="s">
        <v>85</v>
      </c>
      <c r="C42" s="52"/>
      <c r="D42" s="32" t="s">
        <v>26</v>
      </c>
      <c r="E42" s="33"/>
      <c r="F42" s="33"/>
      <c r="G42" s="34"/>
      <c r="H42" s="13" t="s">
        <v>50</v>
      </c>
      <c r="I42" s="19">
        <f>VLOOKUP(H42,规则!B20:C26,2,FALSE)</f>
        <v>0</v>
      </c>
      <c r="J42" s="41"/>
      <c r="K42" s="19" t="str">
        <f t="shared" si="3"/>
        <v/>
      </c>
      <c r="L42" s="11"/>
    </row>
    <row r="43" spans="1:12" ht="18" customHeight="1">
      <c r="A43" s="41"/>
      <c r="B43" s="41"/>
      <c r="C43" s="53"/>
      <c r="D43" s="32" t="s">
        <v>27</v>
      </c>
      <c r="E43" s="33"/>
      <c r="F43" s="33"/>
      <c r="G43" s="34"/>
      <c r="H43" s="13" t="s">
        <v>50</v>
      </c>
      <c r="I43" s="19">
        <f>VLOOKUP(H43,规则!F20:G24,2,FALSE)</f>
        <v>0</v>
      </c>
      <c r="J43" s="41"/>
      <c r="K43" s="19" t="str">
        <f t="shared" si="3"/>
        <v/>
      </c>
      <c r="L43" s="11"/>
    </row>
    <row r="44" spans="1:12" ht="18" customHeight="1">
      <c r="A44" s="41"/>
      <c r="B44" s="41"/>
      <c r="C44" s="53"/>
      <c r="D44" s="32" t="s">
        <v>25</v>
      </c>
      <c r="E44" s="33"/>
      <c r="F44" s="33"/>
      <c r="G44" s="34"/>
      <c r="H44" s="13" t="s">
        <v>50</v>
      </c>
      <c r="I44" s="19">
        <f>VLOOKUP(H44,规则!J20:K24,2,FALSE)</f>
        <v>0</v>
      </c>
      <c r="J44" s="41"/>
      <c r="K44" s="19" t="str">
        <f t="shared" si="3"/>
        <v/>
      </c>
      <c r="L44" s="11"/>
    </row>
    <row r="45" spans="1:12" ht="18" customHeight="1">
      <c r="A45" s="41"/>
      <c r="B45" s="41"/>
      <c r="C45" s="53"/>
      <c r="D45" s="32" t="s">
        <v>91</v>
      </c>
      <c r="E45" s="33"/>
      <c r="F45" s="33"/>
      <c r="G45" s="34"/>
      <c r="H45" s="14" t="s">
        <v>50</v>
      </c>
      <c r="I45" s="19">
        <f t="shared" ref="I45" si="6">IF(H45="无",0,"请填入本格")</f>
        <v>0</v>
      </c>
      <c r="J45" s="41"/>
      <c r="K45" s="19"/>
      <c r="L45" s="11"/>
    </row>
    <row r="46" spans="1:12" ht="19.05" customHeight="1">
      <c r="A46" s="41"/>
      <c r="B46" s="41"/>
      <c r="C46" s="54"/>
      <c r="D46" s="32" t="s">
        <v>67</v>
      </c>
      <c r="E46" s="33"/>
      <c r="F46" s="33"/>
      <c r="G46" s="34"/>
      <c r="H46" s="14">
        <v>0</v>
      </c>
      <c r="I46" s="19">
        <f t="shared" ref="I46:I54" si="7">H46</f>
        <v>0</v>
      </c>
      <c r="J46" s="41"/>
      <c r="K46" s="19" t="str">
        <f t="shared" si="3"/>
        <v/>
      </c>
      <c r="L46" s="11"/>
    </row>
    <row r="47" spans="1:12" ht="19.05" customHeight="1">
      <c r="A47" s="41"/>
      <c r="B47" s="41" t="s">
        <v>72</v>
      </c>
      <c r="C47" s="52" t="s">
        <v>84</v>
      </c>
      <c r="D47" s="39" t="s">
        <v>93</v>
      </c>
      <c r="E47" s="32" t="s">
        <v>94</v>
      </c>
      <c r="F47" s="33"/>
      <c r="G47" s="34"/>
      <c r="H47" s="14">
        <v>0</v>
      </c>
      <c r="I47" s="19">
        <f t="shared" si="7"/>
        <v>0</v>
      </c>
      <c r="J47" s="41"/>
      <c r="K47" s="19" t="str">
        <f t="shared" si="3"/>
        <v/>
      </c>
      <c r="L47" s="11"/>
    </row>
    <row r="48" spans="1:12" ht="39" customHeight="1">
      <c r="A48" s="41"/>
      <c r="B48" s="41"/>
      <c r="C48" s="53"/>
      <c r="D48" s="39"/>
      <c r="E48" s="32" t="s">
        <v>96</v>
      </c>
      <c r="F48" s="33"/>
      <c r="G48" s="34"/>
      <c r="H48" s="14">
        <v>0</v>
      </c>
      <c r="I48" s="19">
        <f t="shared" si="7"/>
        <v>0</v>
      </c>
      <c r="J48" s="41"/>
      <c r="K48" s="19" t="str">
        <f t="shared" si="3"/>
        <v/>
      </c>
      <c r="L48" s="11"/>
    </row>
    <row r="49" spans="1:12">
      <c r="A49" s="41"/>
      <c r="B49" s="41"/>
      <c r="C49" s="53"/>
      <c r="D49" s="39"/>
      <c r="E49" s="32" t="s">
        <v>95</v>
      </c>
      <c r="F49" s="33"/>
      <c r="G49" s="34"/>
      <c r="H49" s="13">
        <v>0</v>
      </c>
      <c r="I49" s="19">
        <f t="shared" si="7"/>
        <v>0</v>
      </c>
      <c r="J49" s="41"/>
      <c r="K49" s="19" t="str">
        <f t="shared" si="3"/>
        <v/>
      </c>
      <c r="L49" s="11"/>
    </row>
    <row r="50" spans="1:12">
      <c r="A50" s="41"/>
      <c r="B50" s="41"/>
      <c r="C50" s="53"/>
      <c r="D50" s="39"/>
      <c r="E50" s="32" t="s">
        <v>68</v>
      </c>
      <c r="F50" s="33"/>
      <c r="G50" s="34"/>
      <c r="H50" s="14">
        <v>0</v>
      </c>
      <c r="I50" s="19">
        <f t="shared" si="7"/>
        <v>0</v>
      </c>
      <c r="J50" s="41"/>
      <c r="K50" s="19" t="str">
        <f t="shared" si="3"/>
        <v/>
      </c>
      <c r="L50" s="11"/>
    </row>
    <row r="51" spans="1:12" ht="18" customHeight="1">
      <c r="A51" s="41"/>
      <c r="B51" s="41"/>
      <c r="C51" s="53"/>
      <c r="D51" s="32" t="s">
        <v>99</v>
      </c>
      <c r="E51" s="33"/>
      <c r="F51" s="33"/>
      <c r="G51" s="34"/>
      <c r="H51" s="14">
        <v>0</v>
      </c>
      <c r="I51" s="19">
        <f t="shared" si="7"/>
        <v>0</v>
      </c>
      <c r="J51" s="41"/>
      <c r="K51" s="19" t="str">
        <f t="shared" si="3"/>
        <v/>
      </c>
      <c r="L51" s="11"/>
    </row>
    <row r="52" spans="1:12" ht="18" customHeight="1">
      <c r="A52" s="41"/>
      <c r="B52" s="41"/>
      <c r="C52" s="53"/>
      <c r="D52" s="32" t="s">
        <v>69</v>
      </c>
      <c r="E52" s="33"/>
      <c r="F52" s="33"/>
      <c r="G52" s="34"/>
      <c r="H52" s="14">
        <v>0</v>
      </c>
      <c r="I52" s="19">
        <f t="shared" si="7"/>
        <v>0</v>
      </c>
      <c r="J52" s="41"/>
      <c r="K52" s="19" t="str">
        <f t="shared" si="3"/>
        <v/>
      </c>
      <c r="L52" s="11"/>
    </row>
    <row r="53" spans="1:12" ht="18" customHeight="1">
      <c r="A53" s="41"/>
      <c r="B53" s="41"/>
      <c r="C53" s="53"/>
      <c r="D53" s="32" t="s">
        <v>98</v>
      </c>
      <c r="E53" s="33"/>
      <c r="F53" s="33"/>
      <c r="G53" s="34"/>
      <c r="H53" s="14">
        <v>0</v>
      </c>
      <c r="I53" s="19">
        <f t="shared" si="7"/>
        <v>0</v>
      </c>
      <c r="J53" s="41"/>
      <c r="K53" s="19" t="str">
        <f t="shared" si="3"/>
        <v/>
      </c>
      <c r="L53" s="11"/>
    </row>
    <row r="54" spans="1:12" ht="19.05" customHeight="1">
      <c r="A54" s="41"/>
      <c r="B54" s="41"/>
      <c r="C54" s="54"/>
      <c r="D54" s="32" t="s">
        <v>97</v>
      </c>
      <c r="E54" s="33"/>
      <c r="F54" s="33"/>
      <c r="G54" s="34"/>
      <c r="H54" s="13">
        <v>0</v>
      </c>
      <c r="I54" s="19">
        <f t="shared" si="7"/>
        <v>0</v>
      </c>
      <c r="J54" s="41"/>
      <c r="K54" s="19" t="str">
        <f t="shared" si="3"/>
        <v/>
      </c>
      <c r="L54" s="11"/>
    </row>
    <row r="55" spans="1:12">
      <c r="K55" s="9"/>
    </row>
  </sheetData>
  <mergeCells count="70">
    <mergeCell ref="C10:F10"/>
    <mergeCell ref="C42:C46"/>
    <mergeCell ref="C47:C54"/>
    <mergeCell ref="E47:G47"/>
    <mergeCell ref="E48:G48"/>
    <mergeCell ref="D53:G53"/>
    <mergeCell ref="D54:G54"/>
    <mergeCell ref="C11:C18"/>
    <mergeCell ref="C19:C22"/>
    <mergeCell ref="C24:C26"/>
    <mergeCell ref="C27:C41"/>
    <mergeCell ref="E19:E20"/>
    <mergeCell ref="E35:G35"/>
    <mergeCell ref="E36:G36"/>
    <mergeCell ref="E37:G37"/>
    <mergeCell ref="E38:G38"/>
    <mergeCell ref="C2:D2"/>
    <mergeCell ref="C3:D3"/>
    <mergeCell ref="C6:D6"/>
    <mergeCell ref="C5:D5"/>
    <mergeCell ref="C4:D4"/>
    <mergeCell ref="A2:A6"/>
    <mergeCell ref="A8:A9"/>
    <mergeCell ref="A10:A26"/>
    <mergeCell ref="A27:A54"/>
    <mergeCell ref="B27:B41"/>
    <mergeCell ref="B42:B46"/>
    <mergeCell ref="B47:B54"/>
    <mergeCell ref="B11:B26"/>
    <mergeCell ref="J10:J26"/>
    <mergeCell ref="J27:J54"/>
    <mergeCell ref="D35:D41"/>
    <mergeCell ref="J8:J9"/>
    <mergeCell ref="E11:E12"/>
    <mergeCell ref="E13:E14"/>
    <mergeCell ref="C8:G8"/>
    <mergeCell ref="C9:F9"/>
    <mergeCell ref="E39:G39"/>
    <mergeCell ref="E27:G27"/>
    <mergeCell ref="E28:G28"/>
    <mergeCell ref="E29:G29"/>
    <mergeCell ref="E30:G30"/>
    <mergeCell ref="E31:G31"/>
    <mergeCell ref="E33:G33"/>
    <mergeCell ref="E34:G34"/>
    <mergeCell ref="D46:G46"/>
    <mergeCell ref="D51:G51"/>
    <mergeCell ref="E49:G49"/>
    <mergeCell ref="E50:G50"/>
    <mergeCell ref="E40:G40"/>
    <mergeCell ref="E41:G41"/>
    <mergeCell ref="D42:G42"/>
    <mergeCell ref="D43:G43"/>
    <mergeCell ref="D44:G44"/>
    <mergeCell ref="D52:G52"/>
    <mergeCell ref="I1:K1"/>
    <mergeCell ref="I2:K6"/>
    <mergeCell ref="E32:G32"/>
    <mergeCell ref="E21:E22"/>
    <mergeCell ref="E23:G23"/>
    <mergeCell ref="E24:G24"/>
    <mergeCell ref="E25:G25"/>
    <mergeCell ref="E26:G26"/>
    <mergeCell ref="D24:D26"/>
    <mergeCell ref="D11:D22"/>
    <mergeCell ref="D27:D34"/>
    <mergeCell ref="E15:E16"/>
    <mergeCell ref="E17:E18"/>
    <mergeCell ref="D45:G45"/>
    <mergeCell ref="D47:D50"/>
  </mergeCells>
  <phoneticPr fontId="1" type="noConversion"/>
  <conditionalFormatting sqref="L8:L54">
    <cfRule type="expression" dxfId="0" priority="1" stopIfTrue="1">
      <formula>INDIRECT(ADDRESS(ROW(),10))="Y"</formula>
    </cfRule>
  </conditionalFormatting>
  <dataValidations count="22">
    <dataValidation type="whole" allowBlank="1" showInputMessage="1" showErrorMessage="1" error="应填入0~25的整数" sqref="H9" xr:uid="{09D642AF-63F6-F94D-B291-C9AC9DF17D68}">
      <formula1>0</formula1>
      <formula2>25</formula2>
    </dataValidation>
    <dataValidation type="list" allowBlank="1" showInputMessage="1" showErrorMessage="1" sqref="H45" xr:uid="{8FFF753B-4567-2F40-95A1-5C1A76F34081}">
      <formula1>"无,满一年(2-4分),满半年(1-2分)"</formula1>
    </dataValidation>
    <dataValidation type="list" allowBlank="1" showInputMessage="1" showErrorMessage="1" sqref="H40" xr:uid="{EA6FB763-D5B0-E24F-A703-91135FD5667D}">
      <formula1>"无,满一年(3分)"</formula1>
    </dataValidation>
    <dataValidation type="list" allowBlank="1" showInputMessage="1" showErrorMessage="1" sqref="H27" xr:uid="{1592E76F-71F4-F34B-8096-55121E97F842}">
      <formula1>"无,满一年(5-6分),满半年(2-3分)"</formula1>
    </dataValidation>
    <dataValidation type="list" allowBlank="1" showInputMessage="1" showErrorMessage="1" sqref="H28" xr:uid="{06B05F28-397A-754F-B12D-CEF929F838EC}">
      <formula1>"无,满一年(4-5分),满半年(1-2分)"</formula1>
    </dataValidation>
    <dataValidation type="list" allowBlank="1" showInputMessage="1" showErrorMessage="1" sqref="H29 H31" xr:uid="{76532EB6-C272-9248-A691-7DA73AA01072}">
      <formula1>"无,满一年(2-3分),满半年(1-1.5分)"</formula1>
    </dataValidation>
    <dataValidation type="list" allowBlank="1" showInputMessage="1" showErrorMessage="1" sqref="H30 H32" xr:uid="{437D3C70-72FB-0B4E-A625-21CECFA76424}">
      <formula1>"无,满一年(1-2分),满半年(0.5-1分)"</formula1>
    </dataValidation>
    <dataValidation type="list" allowBlank="1" showInputMessage="1" showErrorMessage="1" sqref="H37" xr:uid="{1333040E-EF1D-8946-ADD5-79F2E9C145FE}">
      <formula1>"无,满一年(1分),满半年(0.5分)"</formula1>
    </dataValidation>
    <dataValidation type="list" allowBlank="1" showInputMessage="1" showErrorMessage="1" sqref="H36" xr:uid="{7725A558-33F0-0F48-AA50-31BAB9E478A2}">
      <formula1>"无,满一年(1.5分),满半年(0.75分)"</formula1>
    </dataValidation>
    <dataValidation type="list" allowBlank="1" showInputMessage="1" showErrorMessage="1" sqref="H38" xr:uid="{A4B614E8-7406-A04C-AF89-DD08E2593BC6}">
      <formula1>"无,满一年(5分)"</formula1>
    </dataValidation>
    <dataValidation type="list" allowBlank="1" showInputMessage="1" showErrorMessage="1" sqref="H39" xr:uid="{FC92CE4C-13FE-C546-A069-C39AF4D5724C}">
      <formula1>"无,满一年(4分)"</formula1>
    </dataValidation>
    <dataValidation type="list" allowBlank="1" showInputMessage="1" showErrorMessage="1" sqref="H41" xr:uid="{40C7E82D-D699-8641-87A5-FBBECA714ED9}">
      <formula1>"无,满一年(2分)"</formula1>
    </dataValidation>
    <dataValidation type="list" allowBlank="1" showInputMessage="1" showErrorMessage="1" sqref="C6:D6" xr:uid="{B7D4B675-9649-2C4F-86D9-894D175725FC}">
      <formula1>"研二,研三,研四,研五,其他"</formula1>
    </dataValidation>
    <dataValidation type="decimal" allowBlank="1" showInputMessage="1" showErrorMessage="1" error="输入数值不在给定区间内" sqref="I27" xr:uid="{E11D0193-A717-834C-ACA5-3625D4BEAA53}">
      <formula1>IF(H27="满一年(5-6分)",5,2)</formula1>
      <formula2>IF(H27="满一年(5-6分)",6,3)</formula2>
    </dataValidation>
    <dataValidation type="decimal" allowBlank="1" showInputMessage="1" showErrorMessage="1" error="输入数值不在给定区间内" sqref="I28" xr:uid="{20C593B5-922F-654C-9526-4726A598BE1C}">
      <formula1>IF(H28="满一年(4-5分)",4,1)</formula1>
      <formula2>IF(H28="满一年(4-5分)",5,2)</formula2>
    </dataValidation>
    <dataValidation type="decimal" allowBlank="1" showInputMessage="1" showErrorMessage="1" error="输入数值不在给定区间内" sqref="I29 I31" xr:uid="{5964BB80-0140-D640-8148-F79C6F8BA8FC}">
      <formula1>IF(H29="满一年(2-3分)",2,1)</formula1>
      <formula2>IF(H29="满一年(2-3分)",3,1.5)</formula2>
    </dataValidation>
    <dataValidation type="decimal" allowBlank="1" showInputMessage="1" showErrorMessage="1" error="输入数值不在给定区间内" sqref="I30 I32" xr:uid="{607BB2D8-E4D1-654C-868A-C8682F572333}">
      <formula1>IF(H30="满一年(1-2分)",1,0.5)</formula1>
      <formula2>IF(H30="满一年(1-2分)",2,1)</formula2>
    </dataValidation>
    <dataValidation type="decimal" allowBlank="1" showInputMessage="1" showErrorMessage="1" error="输入数值不在给定区间内" sqref="I45" xr:uid="{4C8203DD-0187-8546-8CD4-31FB3ACB0D81}">
      <formula1>IF(H45="满一年(2-4分)",2,1)</formula1>
      <formula2>IF(H45="满一年(2-4分)",4,2)</formula2>
    </dataValidation>
    <dataValidation type="list" allowBlank="1" showInputMessage="1" showErrorMessage="1" sqref="H33 H35" xr:uid="{90A9328F-E976-48D0-93F4-D1BBC65FCB26}">
      <formula1>"无,满一年(0.5-1分),满半年(0.2-0.5分)"</formula1>
    </dataValidation>
    <dataValidation type="decimal" allowBlank="1" showInputMessage="1" showErrorMessage="1" error="输入数值不在给定区间内" sqref="I33 I35" xr:uid="{9A6F1053-8A1D-46FF-9E42-57554A43C8EE}">
      <formula1>IF(H33="满一年(0.5-1分)",0.5,0.2)</formula1>
      <formula2>IF(H33="满一年(0.5-1分)",1,0.5)</formula2>
    </dataValidation>
    <dataValidation type="list" allowBlank="1" showInputMessage="1" showErrorMessage="1" sqref="H34" xr:uid="{36C7F693-6287-46B5-9979-693214CAEEC1}">
      <formula1>"无,满一年(1-1.5分),满半年(0.5-0.75分)"</formula1>
    </dataValidation>
    <dataValidation type="decimal" allowBlank="1" showInputMessage="1" showErrorMessage="1" error="输入数值不在给定区间内" sqref="I34" xr:uid="{3A564462-8EBA-41D7-80B2-35EE3605E3A8}">
      <formula1>IF(H34="满一年(1-1.5分)",1,0.5)</formula1>
      <formula2>IF(H34="满一年(1-1.5分)",1.5,0.75)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ED14651-0E28-F448-B29D-41107CBC3CCA}">
          <x14:formula1>
            <xm:f>规则!$B$4:$B$16</xm:f>
          </x14:formula1>
          <xm:sqref>H24</xm:sqref>
        </x14:dataValidation>
        <x14:dataValidation type="list" allowBlank="1" showInputMessage="1" showErrorMessage="1" xr:uid="{82DA4B8A-7B41-5540-A834-5AC690B58462}">
          <x14:formula1>
            <xm:f>规则!$F$4:$F$17</xm:f>
          </x14:formula1>
          <xm:sqref>H25</xm:sqref>
        </x14:dataValidation>
        <x14:dataValidation type="list" allowBlank="1" showInputMessage="1" showErrorMessage="1" xr:uid="{45E957EA-B51C-B949-BC47-A9B8EF239363}">
          <x14:formula1>
            <xm:f>规则!$B$20:$B$26</xm:f>
          </x14:formula1>
          <xm:sqref>H42</xm:sqref>
        </x14:dataValidation>
        <x14:dataValidation type="list" allowBlank="1" showInputMessage="1" showErrorMessage="1" xr:uid="{6B4DE922-C573-5F46-8ABF-91C52149FFE8}">
          <x14:formula1>
            <xm:f>规则!$F$20:$F$24</xm:f>
          </x14:formula1>
          <xm:sqref>H43</xm:sqref>
        </x14:dataValidation>
        <x14:dataValidation type="list" allowBlank="1" showInputMessage="1" showErrorMessage="1" xr:uid="{61695396-064F-C24D-A608-756D454E48FA}">
          <x14:formula1>
            <xm:f>规则!$J$20:$J$24</xm:f>
          </x14:formula1>
          <xm:sqref>H44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891D5-216B-CF46-A160-EE7E83AE6DF3}">
  <dimension ref="A1:L26"/>
  <sheetViews>
    <sheetView topLeftCell="A2" workbookViewId="0">
      <selection activeCell="F30" sqref="F30"/>
    </sheetView>
  </sheetViews>
  <sheetFormatPr defaultColWidth="10.77734375" defaultRowHeight="17.399999999999999"/>
  <cols>
    <col min="1" max="1" width="16.33203125" style="1" customWidth="1"/>
    <col min="2" max="4" width="17.44140625" style="1" bestFit="1" customWidth="1"/>
    <col min="5" max="5" width="16.33203125" style="1" bestFit="1" customWidth="1"/>
    <col min="6" max="13" width="17.44140625" style="1" bestFit="1" customWidth="1"/>
    <col min="14" max="16384" width="10.77734375" style="1"/>
  </cols>
  <sheetData>
    <row r="1" spans="1:11" s="16" customFormat="1"/>
    <row r="4" spans="1:11">
      <c r="A4" s="55" t="s">
        <v>13</v>
      </c>
      <c r="B4" s="20" t="s">
        <v>56</v>
      </c>
      <c r="C4" s="20">
        <v>0</v>
      </c>
      <c r="D4" s="20"/>
      <c r="E4" s="55" t="s">
        <v>14</v>
      </c>
      <c r="F4" s="20" t="s">
        <v>56</v>
      </c>
      <c r="G4" s="20">
        <v>0</v>
      </c>
      <c r="H4" s="21"/>
      <c r="I4" s="21"/>
      <c r="J4" s="21"/>
      <c r="K4" s="21"/>
    </row>
    <row r="5" spans="1:11">
      <c r="A5" s="55"/>
      <c r="B5" s="20" t="s">
        <v>38</v>
      </c>
      <c r="C5" s="20">
        <v>5</v>
      </c>
      <c r="D5" s="20"/>
      <c r="E5" s="55"/>
      <c r="F5" s="20" t="s">
        <v>38</v>
      </c>
      <c r="G5" s="20">
        <v>3</v>
      </c>
      <c r="H5" s="21"/>
      <c r="I5" s="21"/>
      <c r="J5" s="21"/>
      <c r="K5" s="21"/>
    </row>
    <row r="6" spans="1:11">
      <c r="A6" s="55"/>
      <c r="B6" s="20" t="s">
        <v>39</v>
      </c>
      <c r="C6" s="20">
        <v>4.5</v>
      </c>
      <c r="D6" s="20"/>
      <c r="E6" s="55"/>
      <c r="F6" s="20" t="s">
        <v>39</v>
      </c>
      <c r="G6" s="20">
        <v>2.5</v>
      </c>
      <c r="H6" s="21"/>
      <c r="I6" s="21"/>
      <c r="J6" s="21"/>
      <c r="K6" s="21"/>
    </row>
    <row r="7" spans="1:11">
      <c r="A7" s="55"/>
      <c r="B7" s="20" t="s">
        <v>40</v>
      </c>
      <c r="C7" s="20">
        <v>4</v>
      </c>
      <c r="D7" s="20"/>
      <c r="E7" s="55"/>
      <c r="F7" s="20" t="s">
        <v>40</v>
      </c>
      <c r="G7" s="20">
        <v>2</v>
      </c>
      <c r="H7" s="21"/>
      <c r="I7" s="21"/>
      <c r="J7" s="21"/>
      <c r="K7" s="21"/>
    </row>
    <row r="8" spans="1:11">
      <c r="A8" s="55"/>
      <c r="B8" s="20" t="s">
        <v>41</v>
      </c>
      <c r="C8" s="20">
        <v>4</v>
      </c>
      <c r="D8" s="20"/>
      <c r="E8" s="55"/>
      <c r="F8" s="20" t="s">
        <v>41</v>
      </c>
      <c r="G8" s="20">
        <v>2.5</v>
      </c>
      <c r="H8" s="21"/>
      <c r="I8" s="21"/>
      <c r="J8" s="21"/>
      <c r="K8" s="21"/>
    </row>
    <row r="9" spans="1:11">
      <c r="A9" s="55"/>
      <c r="B9" s="20" t="s">
        <v>42</v>
      </c>
      <c r="C9" s="20">
        <v>3.5</v>
      </c>
      <c r="D9" s="20"/>
      <c r="E9" s="55"/>
      <c r="F9" s="20" t="s">
        <v>42</v>
      </c>
      <c r="G9" s="20">
        <v>2</v>
      </c>
      <c r="H9" s="21"/>
      <c r="I9" s="21"/>
      <c r="J9" s="21"/>
      <c r="K9" s="21"/>
    </row>
    <row r="10" spans="1:11">
      <c r="A10" s="55"/>
      <c r="B10" s="20" t="s">
        <v>43</v>
      </c>
      <c r="C10" s="20">
        <v>3</v>
      </c>
      <c r="D10" s="20"/>
      <c r="E10" s="55"/>
      <c r="F10" s="20" t="s">
        <v>43</v>
      </c>
      <c r="G10" s="20">
        <v>1.5</v>
      </c>
      <c r="H10" s="21"/>
      <c r="I10" s="21"/>
      <c r="J10" s="21"/>
      <c r="K10" s="21"/>
    </row>
    <row r="11" spans="1:11">
      <c r="A11" s="55"/>
      <c r="B11" s="20" t="s">
        <v>44</v>
      </c>
      <c r="C11" s="20">
        <v>3</v>
      </c>
      <c r="D11" s="20"/>
      <c r="E11" s="55"/>
      <c r="F11" s="20" t="s">
        <v>44</v>
      </c>
      <c r="G11" s="20">
        <v>2</v>
      </c>
      <c r="H11" s="21"/>
      <c r="I11" s="21"/>
      <c r="J11" s="21"/>
      <c r="K11" s="21"/>
    </row>
    <row r="12" spans="1:11">
      <c r="A12" s="55"/>
      <c r="B12" s="20" t="s">
        <v>45</v>
      </c>
      <c r="C12" s="20">
        <v>2.5</v>
      </c>
      <c r="D12" s="20"/>
      <c r="E12" s="55"/>
      <c r="F12" s="20" t="s">
        <v>45</v>
      </c>
      <c r="G12" s="20">
        <v>1.5</v>
      </c>
      <c r="H12" s="21"/>
      <c r="I12" s="21"/>
      <c r="J12" s="21"/>
      <c r="K12" s="21"/>
    </row>
    <row r="13" spans="1:11">
      <c r="A13" s="55"/>
      <c r="B13" s="20" t="s">
        <v>46</v>
      </c>
      <c r="C13" s="20">
        <v>2</v>
      </c>
      <c r="D13" s="20"/>
      <c r="E13" s="55"/>
      <c r="F13" s="20" t="s">
        <v>46</v>
      </c>
      <c r="G13" s="20">
        <v>1</v>
      </c>
      <c r="H13" s="21"/>
      <c r="I13" s="21"/>
      <c r="J13" s="21"/>
      <c r="K13" s="21"/>
    </row>
    <row r="14" spans="1:11">
      <c r="A14" s="55"/>
      <c r="B14" s="20" t="s">
        <v>47</v>
      </c>
      <c r="C14" s="20">
        <v>2</v>
      </c>
      <c r="D14" s="20"/>
      <c r="E14" s="55"/>
      <c r="F14" s="20" t="s">
        <v>47</v>
      </c>
      <c r="G14" s="20">
        <v>1.5</v>
      </c>
      <c r="H14" s="21"/>
      <c r="I14" s="21"/>
      <c r="J14" s="21"/>
      <c r="K14" s="21"/>
    </row>
    <row r="15" spans="1:11">
      <c r="A15" s="55"/>
      <c r="B15" s="20" t="s">
        <v>48</v>
      </c>
      <c r="C15" s="20">
        <v>1.5</v>
      </c>
      <c r="D15" s="20"/>
      <c r="E15" s="55"/>
      <c r="F15" s="20" t="s">
        <v>48</v>
      </c>
      <c r="G15" s="20">
        <v>1</v>
      </c>
      <c r="H15" s="21"/>
      <c r="I15" s="21"/>
      <c r="J15" s="21"/>
      <c r="K15" s="21"/>
    </row>
    <row r="16" spans="1:11">
      <c r="A16" s="55"/>
      <c r="B16" s="20" t="s">
        <v>49</v>
      </c>
      <c r="C16" s="20">
        <v>1</v>
      </c>
      <c r="D16" s="20"/>
      <c r="E16" s="55"/>
      <c r="F16" s="20" t="s">
        <v>49</v>
      </c>
      <c r="G16" s="20">
        <v>0.5</v>
      </c>
      <c r="H16" s="21"/>
      <c r="I16" s="21"/>
      <c r="J16" s="21"/>
      <c r="K16" s="21"/>
    </row>
    <row r="17" spans="1:12">
      <c r="A17" s="21"/>
      <c r="B17" s="20"/>
      <c r="C17" s="20"/>
      <c r="D17" s="20"/>
      <c r="E17" s="55"/>
      <c r="F17" s="20" t="s">
        <v>57</v>
      </c>
      <c r="G17" s="20">
        <v>0.5</v>
      </c>
      <c r="H17" s="21"/>
      <c r="I17" s="21"/>
      <c r="J17" s="21"/>
      <c r="K17" s="21"/>
    </row>
    <row r="18" spans="1:12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2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2" ht="18" customHeight="1">
      <c r="A20" s="55" t="s">
        <v>26</v>
      </c>
      <c r="B20" s="20" t="s">
        <v>56</v>
      </c>
      <c r="C20" s="20">
        <v>0</v>
      </c>
      <c r="D20" s="21"/>
      <c r="E20" s="55" t="s">
        <v>27</v>
      </c>
      <c r="F20" s="20" t="s">
        <v>56</v>
      </c>
      <c r="G20" s="20">
        <v>0</v>
      </c>
      <c r="H20" s="21"/>
      <c r="I20" s="55" t="s">
        <v>25</v>
      </c>
      <c r="J20" s="20" t="s">
        <v>56</v>
      </c>
      <c r="K20" s="20">
        <v>0</v>
      </c>
      <c r="L20" s="2"/>
    </row>
    <row r="21" spans="1:12" ht="18" customHeight="1">
      <c r="A21" s="55"/>
      <c r="B21" s="20" t="s">
        <v>60</v>
      </c>
      <c r="C21" s="20">
        <v>2</v>
      </c>
      <c r="D21" s="20"/>
      <c r="E21" s="55"/>
      <c r="F21" s="20" t="s">
        <v>60</v>
      </c>
      <c r="G21" s="20">
        <v>2</v>
      </c>
      <c r="H21" s="20"/>
      <c r="I21" s="55"/>
      <c r="J21" s="20" t="s">
        <v>60</v>
      </c>
      <c r="K21" s="20">
        <v>2</v>
      </c>
    </row>
    <row r="22" spans="1:12">
      <c r="A22" s="55"/>
      <c r="B22" s="20" t="s">
        <v>61</v>
      </c>
      <c r="C22" s="20">
        <v>1.7</v>
      </c>
      <c r="D22" s="20"/>
      <c r="E22" s="55"/>
      <c r="F22" s="20" t="s">
        <v>61</v>
      </c>
      <c r="G22" s="20">
        <v>1.5</v>
      </c>
      <c r="H22" s="21"/>
      <c r="I22" s="55"/>
      <c r="J22" s="20" t="s">
        <v>61</v>
      </c>
      <c r="K22" s="20">
        <v>1.5</v>
      </c>
    </row>
    <row r="23" spans="1:12">
      <c r="A23" s="55"/>
      <c r="B23" s="20" t="s">
        <v>62</v>
      </c>
      <c r="C23" s="20">
        <v>1.4</v>
      </c>
      <c r="D23" s="20"/>
      <c r="E23" s="55"/>
      <c r="F23" s="20" t="s">
        <v>62</v>
      </c>
      <c r="G23" s="20">
        <v>1</v>
      </c>
      <c r="H23" s="21"/>
      <c r="I23" s="55"/>
      <c r="J23" s="20" t="s">
        <v>62</v>
      </c>
      <c r="K23" s="20">
        <v>1</v>
      </c>
    </row>
    <row r="24" spans="1:12">
      <c r="A24" s="55"/>
      <c r="B24" s="20" t="s">
        <v>63</v>
      </c>
      <c r="C24" s="20">
        <v>1.1000000000000001</v>
      </c>
      <c r="D24" s="20"/>
      <c r="E24" s="55"/>
      <c r="F24" s="20" t="s">
        <v>66</v>
      </c>
      <c r="G24" s="20">
        <v>0.5</v>
      </c>
      <c r="H24" s="21"/>
      <c r="I24" s="55"/>
      <c r="J24" s="20" t="s">
        <v>65</v>
      </c>
      <c r="K24" s="20">
        <v>0.4</v>
      </c>
    </row>
    <row r="25" spans="1:12">
      <c r="A25" s="55"/>
      <c r="B25" s="20" t="s">
        <v>64</v>
      </c>
      <c r="C25" s="20">
        <v>0.8</v>
      </c>
      <c r="D25" s="20"/>
      <c r="E25" s="21"/>
      <c r="F25" s="21"/>
      <c r="G25" s="21"/>
      <c r="H25" s="21"/>
      <c r="I25" s="21"/>
      <c r="J25" s="21"/>
      <c r="K25" s="21"/>
    </row>
    <row r="26" spans="1:12">
      <c r="A26" s="55"/>
      <c r="B26" s="20" t="s">
        <v>65</v>
      </c>
      <c r="C26" s="20">
        <v>0.4</v>
      </c>
      <c r="D26" s="20"/>
      <c r="E26" s="21"/>
      <c r="F26" s="21"/>
      <c r="G26" s="21"/>
      <c r="H26" s="21"/>
      <c r="I26" s="21"/>
      <c r="J26" s="21"/>
      <c r="K26" s="21"/>
    </row>
  </sheetData>
  <mergeCells count="5">
    <mergeCell ref="A20:A26"/>
    <mergeCell ref="I20:I24"/>
    <mergeCell ref="A4:A16"/>
    <mergeCell ref="E4:E17"/>
    <mergeCell ref="E20:E24"/>
  </mergeCells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个人用-素质综合测评表</vt:lpstr>
      <vt:lpstr>规则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HsiaoYuan Hsu</cp:lastModifiedBy>
  <dcterms:created xsi:type="dcterms:W3CDTF">2023-09-12T06:54:16Z</dcterms:created>
  <dcterms:modified xsi:type="dcterms:W3CDTF">2023-10-18T22:02:57Z</dcterms:modified>
</cp:coreProperties>
</file>